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450" activeTab="0"/>
  </bookViews>
  <sheets>
    <sheet name="Kalkskjema" sheetId="1" r:id="rId1"/>
    <sheet name="Tollsats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<sst xmlns="http://schemas.openxmlformats.org/spreadsheetml/2006/main" count="61" uniqueCount="59">
  <si>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KALK. SKJEMA 2001 FOR AVGIFTSBEREGNING AV KJØRETØY I AVG. GR. A</t>
  </si>
  <si>
    <t>Merke</t>
  </si>
  <si>
    <t>Type</t>
  </si>
  <si>
    <t>Egenvekt (KG)</t>
  </si>
  <si>
    <t>Motorytelse KW</t>
  </si>
  <si>
    <t>CCM</t>
  </si>
  <si>
    <t>Tollverdi (cif pris)</t>
  </si>
  <si>
    <t xml:space="preserve">Sum egenvekt </t>
  </si>
  <si>
    <t>kr. 51,73 pr. kg. av de neste 250 kg.</t>
  </si>
  <si>
    <t>Egenvekt</t>
  </si>
  <si>
    <t>kr.103,46 pr. kg. av de neste 100 kg</t>
  </si>
  <si>
    <t xml:space="preserve">Slagvolum </t>
  </si>
  <si>
    <t>kr. 7,64 pr.cm3 av de første 1200 cm3</t>
  </si>
  <si>
    <t xml:space="preserve">Sum slagvolum </t>
  </si>
  <si>
    <t xml:space="preserve">Effekt </t>
  </si>
  <si>
    <t>kr. 99,90 pr. KW av de første 65 kW</t>
  </si>
  <si>
    <t>kr. 364,37 pr. KW av de neste 25 kW</t>
  </si>
  <si>
    <t>kr. 728,98 pr. KW av de neste 40 kW</t>
  </si>
  <si>
    <t>kr. 1.233,60 pr. KW for resten</t>
  </si>
  <si>
    <t>Sum Effekt</t>
  </si>
  <si>
    <t>Grunnlag for mva</t>
  </si>
  <si>
    <t>24% mva</t>
  </si>
  <si>
    <t>Totalt å betale</t>
  </si>
  <si>
    <t>Vrakpant</t>
  </si>
  <si>
    <t>Tollverdi</t>
  </si>
  <si>
    <t>kr. 25,86 pr. kg. av de første 1150 kg</t>
  </si>
  <si>
    <t>kr.120,33 pr. kg. for resten</t>
  </si>
  <si>
    <t xml:space="preserve">kr. 19.99 pr.cm3 av de neste 600 cm3 </t>
  </si>
  <si>
    <t>kr. 47,02 pr.cm3 av de neste 400 cm3</t>
  </si>
  <si>
    <t>kr. 58,75 pr.cm3 for resten</t>
  </si>
  <si>
    <t>Tollsatser</t>
  </si>
  <si>
    <t>Bruksfradrag</t>
  </si>
  <si>
    <t>Alder over 6 måneder</t>
  </si>
  <si>
    <t xml:space="preserve">Alder over 1 år </t>
  </si>
  <si>
    <t>Alder over 2 år</t>
  </si>
  <si>
    <t xml:space="preserve">Alder over 3 år </t>
  </si>
  <si>
    <t xml:space="preserve">Alder over 4 år </t>
  </si>
  <si>
    <t xml:space="preserve">Alder over 5 år </t>
  </si>
  <si>
    <t>Alder over 6 år</t>
  </si>
  <si>
    <t xml:space="preserve">Alder over 7 år </t>
  </si>
  <si>
    <t xml:space="preserve">Alder over 8 år </t>
  </si>
  <si>
    <t xml:space="preserve">Alder over 9 år </t>
  </si>
  <si>
    <t xml:space="preserve">Alder over 10 år </t>
  </si>
  <si>
    <t xml:space="preserve">Alder over 11 år </t>
  </si>
  <si>
    <t>Alder over 13 år</t>
  </si>
  <si>
    <t xml:space="preserve">Alder over 12 år </t>
  </si>
  <si>
    <t>Alder over 14 år</t>
  </si>
  <si>
    <t xml:space="preserve">Alder over 15 år </t>
  </si>
  <si>
    <t>Sats</t>
  </si>
  <si>
    <t>Fradrag i forhodl til hovedark</t>
  </si>
  <si>
    <t>Alder (år)</t>
  </si>
  <si>
    <t>Sum avgifter</t>
  </si>
  <si>
    <t>Avgiftsgrunnlag</t>
  </si>
  <si>
    <t>Euro:</t>
  </si>
  <si>
    <t>Honda</t>
  </si>
  <si>
    <t>Integra Type-R</t>
  </si>
  <si>
    <t>Inkludert 15000kr som er ca. pris det koster å importere gjennom Japanese Exotic Cars</t>
  </si>
  <si>
    <t>Pris kr:</t>
  </si>
  <si>
    <t>Legg inn pris på bilen i Euro HER. Regnearket gjør resten. Basert på en Eurokurs på 8kr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</si>
</sst>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  <numFmt numFmtId="176" formatCode="0.00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28125" style="1" customWidth="1"/>
    <col min="2" max="2" width="15.57421875" style="7" customWidth="1"/>
    <col min="4" max="4" width="7.8515625" style="0" customWidth="1"/>
  </cols>
  <sheetData>
    <row r="1" spans="1:2" s="3" customFormat="1" ht="12.75">
      <c r="A1" s="3" t="s">
        <v>0</v>
      </c>
      <c r="B1" s="16"/>
    </row>
    <row r="3" spans="1:6" ht="12.75">
      <c r="A3" s="3" t="s">
        <v>1</v>
      </c>
      <c r="B3" s="8" t="s">
        <v>54</v>
      </c>
      <c r="C3" s="1"/>
      <c r="D3" s="1"/>
      <c r="E3" s="1"/>
      <c r="F3" s="1"/>
    </row>
    <row r="4" spans="1:6" ht="12.75">
      <c r="A4" s="3" t="s">
        <v>2</v>
      </c>
      <c r="B4" s="8" t="s">
        <v>55</v>
      </c>
      <c r="C4" s="1"/>
      <c r="D4" s="1"/>
      <c r="E4" s="1"/>
      <c r="F4" s="1"/>
    </row>
    <row r="5" spans="1:6" ht="12.75">
      <c r="A5" s="3" t="s">
        <v>3</v>
      </c>
      <c r="B5" s="12">
        <v>1130</v>
      </c>
      <c r="C5" s="1"/>
      <c r="D5" s="1"/>
      <c r="E5" s="1"/>
      <c r="F5" s="1"/>
    </row>
    <row r="6" spans="1:6" ht="12.75">
      <c r="A6" s="3" t="s">
        <v>4</v>
      </c>
      <c r="B6" s="12">
        <v>140</v>
      </c>
      <c r="C6" s="1"/>
      <c r="D6" s="1"/>
      <c r="E6" s="1"/>
      <c r="F6" s="1"/>
    </row>
    <row r="7" spans="1:6" ht="12.75">
      <c r="A7" s="3" t="s">
        <v>5</v>
      </c>
      <c r="B7" s="12">
        <v>1797</v>
      </c>
      <c r="C7" s="1"/>
      <c r="D7" s="1"/>
      <c r="E7" s="1"/>
      <c r="F7" s="1"/>
    </row>
    <row r="8" spans="1:6" ht="12.75">
      <c r="A8" s="3" t="s">
        <v>50</v>
      </c>
      <c r="B8" s="12">
        <v>4</v>
      </c>
      <c r="C8" s="1"/>
      <c r="D8" s="1"/>
      <c r="E8" s="1"/>
      <c r="F8" s="1"/>
    </row>
    <row r="9" spans="1:6" ht="12.75">
      <c r="A9" s="4" t="s">
        <v>6</v>
      </c>
      <c r="B9" s="8">
        <f>E9*8</f>
        <v>135920</v>
      </c>
      <c r="C9" s="1"/>
      <c r="D9" s="20" t="s">
        <v>53</v>
      </c>
      <c r="E9" s="17">
        <v>16990</v>
      </c>
      <c r="F9" s="1" t="s">
        <v>58</v>
      </c>
    </row>
    <row r="10" spans="2:6" ht="13.5" thickBot="1">
      <c r="B10" s="8"/>
      <c r="C10" s="1"/>
      <c r="D10" s="20" t="s">
        <v>57</v>
      </c>
      <c r="E10" s="18">
        <f>B41+15000</f>
        <v>267658.544176</v>
      </c>
      <c r="F10" s="1" t="s">
        <v>56</v>
      </c>
    </row>
    <row r="11" spans="2:5" ht="13.5" thickTop="1">
      <c r="B11" s="8"/>
      <c r="C11" s="1"/>
      <c r="D11" s="1"/>
      <c r="E11" s="19"/>
    </row>
    <row r="12" spans="1:6" ht="12.75">
      <c r="A12" s="3" t="s">
        <v>9</v>
      </c>
      <c r="B12" s="8"/>
      <c r="C12" s="1"/>
      <c r="D12" s="1"/>
      <c r="E12" s="1"/>
      <c r="F12" s="1"/>
    </row>
    <row r="13" spans="1:6" ht="12.75">
      <c r="A13" s="1" t="s">
        <v>25</v>
      </c>
      <c r="B13" s="8">
        <f>IF(B5&lt;1150,B5*25.86,1150*25.86)</f>
        <v>29221.8</v>
      </c>
      <c r="C13" s="1"/>
      <c r="D13" s="1"/>
      <c r="E13" s="1"/>
      <c r="F13" s="1"/>
    </row>
    <row r="14" spans="1:6" ht="12.75">
      <c r="A14" s="1" t="s">
        <v>8</v>
      </c>
      <c r="B14" s="8">
        <f>IF(B5-1150&gt;0,IF(B5-1150&lt;=250,(B5-1150)*51.73,250*51.73),0)</f>
        <v>0</v>
      </c>
      <c r="C14" s="1"/>
      <c r="D14" s="1"/>
      <c r="E14" s="1"/>
      <c r="F14" s="1"/>
    </row>
    <row r="15" spans="1:6" ht="12.75">
      <c r="A15" s="1" t="s">
        <v>10</v>
      </c>
      <c r="B15" s="8">
        <f>IF(B5-1150-250&gt;0,IF(B5-1150-250&lt;=100,(B5-1150-250)*103.46,100*103.46),0)</f>
        <v>0</v>
      </c>
      <c r="D15" s="1"/>
      <c r="E15" s="1"/>
      <c r="F15" s="1"/>
    </row>
    <row r="16" spans="1:6" ht="12.75">
      <c r="A16" s="1" t="s">
        <v>26</v>
      </c>
      <c r="B16" s="8">
        <f>IF(B5-1150-250-100&gt;0,(B5-1150-250-100)*120.33,0)</f>
        <v>0</v>
      </c>
      <c r="C16" s="1"/>
      <c r="D16" s="1"/>
      <c r="E16" s="1"/>
      <c r="F16" s="1"/>
    </row>
    <row r="17" spans="1:6" ht="12.75">
      <c r="A17" s="3" t="s">
        <v>7</v>
      </c>
      <c r="B17" s="8">
        <f>SUM(B13:B16)</f>
        <v>29221.8</v>
      </c>
      <c r="C17" s="1"/>
      <c r="D17" s="1"/>
      <c r="E17" s="1"/>
      <c r="F17" s="1"/>
    </row>
    <row r="18" spans="2:6" ht="12.75">
      <c r="B18" s="8"/>
      <c r="C18" s="1"/>
      <c r="D18" s="1"/>
      <c r="E18" s="1"/>
      <c r="F18" s="1"/>
    </row>
    <row r="19" spans="1:6" ht="12.75">
      <c r="A19" s="4" t="s">
        <v>11</v>
      </c>
      <c r="B19" s="8"/>
      <c r="C19" s="1"/>
      <c r="D19" s="1"/>
      <c r="E19" s="1"/>
      <c r="F19" s="1"/>
    </row>
    <row r="20" spans="1:6" ht="12.75">
      <c r="A20" s="2" t="s">
        <v>12</v>
      </c>
      <c r="B20" s="8">
        <f>IF(B7&lt;1200,B7*7.64,1200*7.64)</f>
        <v>9168</v>
      </c>
      <c r="C20" s="1"/>
      <c r="D20" s="1"/>
      <c r="E20" s="1"/>
      <c r="F20" s="1"/>
    </row>
    <row r="21" spans="1:6" ht="12.75">
      <c r="A21" s="2" t="s">
        <v>27</v>
      </c>
      <c r="B21" s="8">
        <f>IF(B7-1200&gt;0,IF(B7-1200&lt;=600,(B7-1200)*19.99,600*19.99),0)</f>
        <v>11934.029999999999</v>
      </c>
      <c r="C21" s="1"/>
      <c r="D21" s="1"/>
      <c r="E21" s="1"/>
      <c r="F21" s="1"/>
    </row>
    <row r="22" spans="1:6" ht="12.75">
      <c r="A22" s="2" t="s">
        <v>28</v>
      </c>
      <c r="B22" s="8">
        <f>IF(B7-1200-600&gt;0,IF(B7-1200-600&lt;=400,(B7-1200-600)*47.02,600*47.02),0)</f>
        <v>0</v>
      </c>
      <c r="C22" s="1"/>
      <c r="D22" s="1"/>
      <c r="E22" s="1"/>
      <c r="F22" s="1"/>
    </row>
    <row r="23" spans="1:6" ht="12.75">
      <c r="A23" s="2" t="s">
        <v>29</v>
      </c>
      <c r="B23" s="8">
        <f>IF(B7-1200-600-400&gt;0,(B7-1200-600-400)*58.75,0)</f>
        <v>0</v>
      </c>
      <c r="C23" s="1"/>
      <c r="D23" s="1"/>
      <c r="E23" s="1"/>
      <c r="F23" s="1"/>
    </row>
    <row r="24" spans="1:6" ht="12.75">
      <c r="A24" s="4" t="s">
        <v>13</v>
      </c>
      <c r="B24" s="8">
        <f>SUM(B20:B23)</f>
        <v>21102.03</v>
      </c>
      <c r="C24" s="1"/>
      <c r="D24" s="1"/>
      <c r="E24" s="1"/>
      <c r="F24" s="1"/>
    </row>
    <row r="25" spans="2:6" ht="12.75">
      <c r="B25" s="8"/>
      <c r="C25" s="1"/>
      <c r="D25" s="1"/>
      <c r="E25" s="1"/>
      <c r="F25" s="1"/>
    </row>
    <row r="26" spans="1:6" ht="12.75">
      <c r="A26" s="3" t="s">
        <v>14</v>
      </c>
      <c r="B26" s="8"/>
      <c r="C26" s="1"/>
      <c r="D26" s="1"/>
      <c r="E26" s="1"/>
      <c r="F26" s="1"/>
    </row>
    <row r="27" spans="1:6" ht="12.75">
      <c r="A27" s="1" t="s">
        <v>15</v>
      </c>
      <c r="B27" s="8">
        <f>IF(B6&lt;65,B6*99.9,65*99.9)</f>
        <v>6493.5</v>
      </c>
      <c r="C27" s="1"/>
      <c r="D27" s="1"/>
      <c r="E27" s="1"/>
      <c r="F27" s="1"/>
    </row>
    <row r="28" spans="1:6" ht="12.75">
      <c r="A28" s="1" t="s">
        <v>16</v>
      </c>
      <c r="B28" s="8">
        <f>IF(B6-65&gt;0,IF(B6-65&lt;=25,(B6-65)*364.37,25*364.37),0)</f>
        <v>9109.25</v>
      </c>
      <c r="C28" s="1"/>
      <c r="D28" s="1"/>
      <c r="E28" s="1"/>
      <c r="F28" s="1"/>
    </row>
    <row r="29" spans="1:6" ht="12.75">
      <c r="A29" s="1" t="s">
        <v>17</v>
      </c>
      <c r="B29" s="8">
        <f>IF(B6-65-25&gt;0,IF(B6-65-25&lt;=40,(B6-65-25)*728.98,40*728.98),0)</f>
        <v>29159.2</v>
      </c>
      <c r="C29" s="1"/>
      <c r="D29" s="1"/>
      <c r="E29" s="1"/>
      <c r="F29" s="1"/>
    </row>
    <row r="30" spans="1:6" ht="12.75">
      <c r="A30" s="1" t="s">
        <v>18</v>
      </c>
      <c r="B30" s="8">
        <f>IF(B6-65-25-40&gt;0,(B6-65-25-40)*1233.6,0)</f>
        <v>12336</v>
      </c>
      <c r="C30" s="1"/>
      <c r="D30" s="1"/>
      <c r="E30" s="1"/>
      <c r="F30" s="1"/>
    </row>
    <row r="31" spans="1:6" ht="12.75">
      <c r="A31" s="3" t="s">
        <v>19</v>
      </c>
      <c r="B31" s="8">
        <f>SUM(B27:B30)</f>
        <v>57097.95</v>
      </c>
      <c r="C31" s="1"/>
      <c r="D31" s="1"/>
      <c r="E31" s="1"/>
      <c r="F31" s="1"/>
    </row>
    <row r="33" spans="1:2" ht="12.75">
      <c r="A33" s="3" t="s">
        <v>51</v>
      </c>
      <c r="B33" s="7">
        <f>B17+B24+B31</f>
        <v>107421.78</v>
      </c>
    </row>
    <row r="34" spans="1:2" ht="12.75">
      <c r="A34" s="3" t="s">
        <v>31</v>
      </c>
      <c r="B34" s="7">
        <f>B33*(Tollsatser!D21/100)</f>
        <v>45117.1476</v>
      </c>
    </row>
    <row r="36" spans="1:2" ht="12.75">
      <c r="A36" s="3" t="s">
        <v>52</v>
      </c>
      <c r="B36" s="7">
        <f>B33-B34</f>
        <v>62304.6324</v>
      </c>
    </row>
    <row r="37" spans="1:2" ht="12.75">
      <c r="A37" s="3" t="s">
        <v>23</v>
      </c>
      <c r="B37" s="7">
        <v>1500</v>
      </c>
    </row>
    <row r="38" spans="1:2" ht="12.75">
      <c r="A38" s="3" t="s">
        <v>24</v>
      </c>
      <c r="B38" s="7">
        <f>B9</f>
        <v>135920</v>
      </c>
    </row>
    <row r="39" spans="1:2" ht="12.75">
      <c r="A39" s="3" t="s">
        <v>20</v>
      </c>
      <c r="B39" s="7">
        <f>SUM(B36:B38)</f>
        <v>199724.6324</v>
      </c>
    </row>
    <row r="40" spans="1:2" ht="12.75">
      <c r="A40" s="3" t="s">
        <v>21</v>
      </c>
      <c r="B40" s="7">
        <f>B39*0.24</f>
        <v>47933.911776</v>
      </c>
    </row>
    <row r="41" spans="1:2" ht="12.75">
      <c r="A41" s="3" t="s">
        <v>22</v>
      </c>
      <c r="B41" s="7">
        <f>SUM(B39:B40)+5000</f>
        <v>252658.544176</v>
      </c>
    </row>
    <row r="42" spans="1:5" ht="12.75">
      <c r="A42" s="13"/>
      <c r="B42" s="9"/>
      <c r="C42" s="5"/>
      <c r="D42" s="5"/>
      <c r="E42" s="5"/>
    </row>
    <row r="43" spans="1:5" ht="12.75">
      <c r="A43" s="13"/>
      <c r="B43" s="9"/>
      <c r="C43" s="5"/>
      <c r="D43" s="5"/>
      <c r="E43" s="5"/>
    </row>
    <row r="44" spans="1:5" ht="15.75">
      <c r="A44" s="14"/>
      <c r="B44" s="10"/>
      <c r="C44" s="6"/>
      <c r="D44" s="6"/>
      <c r="E44" s="5"/>
    </row>
    <row r="45" spans="1:5" ht="15.75">
      <c r="A45" s="14"/>
      <c r="B45" s="10"/>
      <c r="C45" s="6"/>
      <c r="D45" s="6"/>
      <c r="E45" s="5"/>
    </row>
    <row r="46" spans="1:5" ht="15.75">
      <c r="A46" s="14"/>
      <c r="B46" s="10"/>
      <c r="C46" s="6"/>
      <c r="D46" s="6"/>
      <c r="E46" s="5"/>
    </row>
    <row r="47" spans="1:5" ht="15.75">
      <c r="A47" s="14"/>
      <c r="B47" s="10"/>
      <c r="C47" s="6"/>
      <c r="D47" s="6"/>
      <c r="E47" s="5"/>
    </row>
    <row r="48" spans="1:5" ht="15.75">
      <c r="A48" s="14"/>
      <c r="B48" s="10"/>
      <c r="C48" s="6"/>
      <c r="D48" s="6"/>
      <c r="E48" s="5"/>
    </row>
    <row r="49" spans="1:5" ht="15.75">
      <c r="A49" s="14"/>
      <c r="B49" s="11"/>
      <c r="C49" s="6"/>
      <c r="D49" s="6"/>
      <c r="E49" s="5"/>
    </row>
    <row r="50" spans="1:5" ht="12.75">
      <c r="A50" s="13"/>
      <c r="B50" s="9"/>
      <c r="C50" s="5"/>
      <c r="D50" s="5"/>
      <c r="E50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2" sqref="D22"/>
    </sheetView>
  </sheetViews>
  <sheetFormatPr defaultColWidth="11.421875" defaultRowHeight="12.75"/>
  <cols>
    <col min="3" max="3" width="15.7109375" style="0" bestFit="1" customWidth="1"/>
  </cols>
  <sheetData>
    <row r="1" ht="12.75">
      <c r="A1" t="s">
        <v>30</v>
      </c>
    </row>
    <row r="3" spans="1:4" ht="12.75">
      <c r="A3" t="s">
        <v>31</v>
      </c>
      <c r="C3" t="s">
        <v>48</v>
      </c>
      <c r="D3" t="s">
        <v>49</v>
      </c>
    </row>
    <row r="4" spans="1:4" ht="12.75">
      <c r="A4" t="s">
        <v>32</v>
      </c>
      <c r="C4" s="15">
        <v>12</v>
      </c>
      <c r="D4">
        <f>IF(Kalkskjema!B8=0.5,C4,0)</f>
        <v>0</v>
      </c>
    </row>
    <row r="5" spans="1:4" ht="12.75">
      <c r="A5" t="s">
        <v>33</v>
      </c>
      <c r="C5">
        <v>17</v>
      </c>
      <c r="D5">
        <f>IF(Kalkskjema!B8=1,C5,0)</f>
        <v>0</v>
      </c>
    </row>
    <row r="6" spans="1:4" ht="12.75">
      <c r="A6" t="s">
        <v>34</v>
      </c>
      <c r="C6">
        <v>30</v>
      </c>
      <c r="D6">
        <f>IF(Kalkskjema!B8=2,C6,0)</f>
        <v>0</v>
      </c>
    </row>
    <row r="7" spans="1:4" ht="12.75">
      <c r="A7" t="s">
        <v>35</v>
      </c>
      <c r="C7">
        <v>36</v>
      </c>
      <c r="D7">
        <f>IF(Kalkskjema!B18=3,C7,0)</f>
        <v>0</v>
      </c>
    </row>
    <row r="8" spans="1:4" ht="12.75">
      <c r="A8" t="s">
        <v>36</v>
      </c>
      <c r="C8">
        <v>42</v>
      </c>
      <c r="D8">
        <f>IF(Kalkskjema!B8=4,C8,0)</f>
        <v>42</v>
      </c>
    </row>
    <row r="9" spans="1:4" ht="12.75">
      <c r="A9" t="s">
        <v>37</v>
      </c>
      <c r="C9">
        <v>45</v>
      </c>
      <c r="D9">
        <f>IF(Kalkskjema!B8=5,C9,0)</f>
        <v>0</v>
      </c>
    </row>
    <row r="10" spans="1:4" ht="12.75">
      <c r="A10" t="s">
        <v>38</v>
      </c>
      <c r="C10">
        <v>50</v>
      </c>
      <c r="D10">
        <f>IF(Kalkskjema!B8=6,C10,0)</f>
        <v>0</v>
      </c>
    </row>
    <row r="11" spans="1:4" ht="12.75">
      <c r="A11" t="s">
        <v>39</v>
      </c>
      <c r="C11">
        <v>55</v>
      </c>
      <c r="D11">
        <f>IF(Kalkskjema!B8=7,C11,0)</f>
        <v>0</v>
      </c>
    </row>
    <row r="12" spans="1:4" ht="12.75">
      <c r="A12" t="s">
        <v>40</v>
      </c>
      <c r="C12">
        <v>59</v>
      </c>
      <c r="D12">
        <f>IF(Kalkskjema!B8=8,C12,0)</f>
        <v>0</v>
      </c>
    </row>
    <row r="13" spans="1:4" ht="12.75">
      <c r="A13" t="s">
        <v>41</v>
      </c>
      <c r="C13">
        <v>63</v>
      </c>
      <c r="D13">
        <f>IF(Kalkskjema!B8=9,C13,0)</f>
        <v>0</v>
      </c>
    </row>
    <row r="14" spans="1:4" ht="12.75">
      <c r="A14" t="s">
        <v>42</v>
      </c>
      <c r="C14">
        <v>67</v>
      </c>
      <c r="D14">
        <f>IF(Kalkskjema!B8=10,C14,0)</f>
        <v>0</v>
      </c>
    </row>
    <row r="15" spans="1:4" ht="12.75">
      <c r="A15" t="s">
        <v>43</v>
      </c>
      <c r="C15">
        <v>70</v>
      </c>
      <c r="D15">
        <f>IF(Kalkskjema!B8=11,C15,0)</f>
        <v>0</v>
      </c>
    </row>
    <row r="16" spans="1:4" ht="12.75">
      <c r="A16" t="s">
        <v>45</v>
      </c>
      <c r="C16">
        <v>73</v>
      </c>
      <c r="D16">
        <f>IF(Kalkskjema!B8=12,C16,0)</f>
        <v>0</v>
      </c>
    </row>
    <row r="17" spans="1:4" ht="12.75">
      <c r="A17" t="s">
        <v>44</v>
      </c>
      <c r="C17">
        <v>76</v>
      </c>
      <c r="D17">
        <f>IF(Kalkskjema!B8=13,C17,0)</f>
        <v>0</v>
      </c>
    </row>
    <row r="18" spans="1:4" ht="12.75">
      <c r="A18" t="s">
        <v>46</v>
      </c>
      <c r="C18">
        <v>78</v>
      </c>
      <c r="D18">
        <f>IF(Kalkskjema!B8=14,C18,0)</f>
        <v>0</v>
      </c>
    </row>
    <row r="19" spans="1:4" ht="12.75">
      <c r="A19" t="s">
        <v>47</v>
      </c>
      <c r="C19">
        <v>80</v>
      </c>
      <c r="D19">
        <f>IF(Kalkskjema!B8&gt;=15,C19,0)</f>
        <v>0</v>
      </c>
    </row>
    <row r="21" spans="1:4" ht="12.75">
      <c r="A21" t="s">
        <v>31</v>
      </c>
      <c r="D21">
        <f>SUM(D4:D20)</f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Forente Vodkadrankere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Vidar Magistad</dc:creator>
  <cp:keywords/>
  <dc:description/>
  <cp:lastModifiedBy>Pompiuses</cp:lastModifiedBy>
  <dcterms:created xsi:type="dcterms:W3CDTF">2001-02-06T22:16:28Z</dcterms:created>
  <dcterms:modified xsi:type="dcterms:W3CDTF">2002-10-13T20:53:08Z</dcterms:modified>
  <cp:category/>
  <cp:version/>
  <cp:contentType/>
  <cp:contentStatus/>
</cp:coreProperties>
</file>